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lle\Documents\The Countant\Products\Accurate Records\"/>
    </mc:Choice>
  </mc:AlternateContent>
  <bookViews>
    <workbookView xWindow="0" yWindow="0" windowWidth="25200" windowHeight="11535"/>
  </bookViews>
  <sheets>
    <sheet name="Summary" sheetId="1" r:id="rId1"/>
    <sheet name="Rollforward" sheetId="2" r:id="rId2"/>
    <sheet name="Transactions" sheetId="3" r:id="rId3"/>
  </sheets>
  <calcPr calcId="171027"/>
</workbook>
</file>

<file path=xl/calcChain.xml><?xml version="1.0" encoding="utf-8"?>
<calcChain xmlns="http://schemas.openxmlformats.org/spreadsheetml/2006/main">
  <c r="G9" i="3" l="1"/>
  <c r="G10" i="3" s="1"/>
  <c r="G11" i="3" s="1"/>
  <c r="G12" i="3" s="1"/>
  <c r="G13" i="3" s="1"/>
  <c r="E13" i="3"/>
  <c r="A3" i="3"/>
  <c r="A2" i="3"/>
  <c r="A1" i="3"/>
  <c r="AI9" i="2"/>
  <c r="AL9" i="2"/>
  <c r="AL13" i="2" s="1"/>
  <c r="AF9" i="2"/>
  <c r="AF13" i="2" s="1"/>
  <c r="Z9" i="2"/>
  <c r="AC9" i="2"/>
  <c r="AC13" i="2" s="1"/>
  <c r="W9" i="2"/>
  <c r="W13" i="2" s="1"/>
  <c r="Q9" i="2"/>
  <c r="Q13" i="2" s="1"/>
  <c r="T9" i="2"/>
  <c r="E9" i="2"/>
  <c r="E13" i="2" s="1"/>
  <c r="N9" i="2"/>
  <c r="N13" i="2"/>
  <c r="K9" i="2"/>
  <c r="K13" i="2" s="1"/>
  <c r="H9" i="2"/>
  <c r="H13" i="2" s="1"/>
  <c r="G8" i="2"/>
  <c r="D10" i="2"/>
  <c r="D8" i="2"/>
  <c r="D9" i="2"/>
  <c r="F9" i="2" s="1"/>
  <c r="G9" i="2" s="1"/>
  <c r="F11" i="2"/>
  <c r="I11" i="2" s="1"/>
  <c r="L11" i="2" s="1"/>
  <c r="O11" i="2" s="1"/>
  <c r="R11" i="2" s="1"/>
  <c r="U11" i="2" s="1"/>
  <c r="X11" i="2" s="1"/>
  <c r="AA11" i="2" s="1"/>
  <c r="AD11" i="2" s="1"/>
  <c r="AG11" i="2" s="1"/>
  <c r="AJ11" i="2" s="1"/>
  <c r="AM11" i="2" s="1"/>
  <c r="F10" i="2"/>
  <c r="F8" i="2"/>
  <c r="F13" i="1"/>
  <c r="F14" i="1" s="1"/>
  <c r="AI13" i="2"/>
  <c r="Z13" i="2"/>
  <c r="T13" i="2"/>
  <c r="D13" i="2"/>
  <c r="C13" i="2"/>
  <c r="C15" i="2" s="1"/>
  <c r="A3" i="2"/>
  <c r="A2" i="2"/>
  <c r="A1" i="2"/>
  <c r="F12" i="1"/>
  <c r="I8" i="2" l="1"/>
  <c r="J8" i="2" s="1"/>
  <c r="G10" i="2"/>
  <c r="G13" i="2" s="1"/>
  <c r="I9" i="2"/>
  <c r="J9" i="2" s="1"/>
  <c r="L8" i="2"/>
  <c r="M8" i="2" s="1"/>
  <c r="F13" i="2"/>
  <c r="F15" i="2" s="1"/>
  <c r="I10" i="2" l="1"/>
  <c r="L9" i="2"/>
  <c r="I13" i="2"/>
  <c r="I15" i="2" s="1"/>
  <c r="O8" i="2"/>
  <c r="J10" i="2" l="1"/>
  <c r="J13" i="2" s="1"/>
  <c r="M9" i="2"/>
  <c r="O9" i="2" s="1"/>
  <c r="R8" i="2"/>
  <c r="R9" i="2" l="1"/>
  <c r="P9" i="2"/>
  <c r="L10" i="2"/>
  <c r="U8" i="2"/>
  <c r="V8" i="2" s="1"/>
  <c r="M10" i="2" l="1"/>
  <c r="M13" i="2" s="1"/>
  <c r="L13" i="2"/>
  <c r="L15" i="2" s="1"/>
  <c r="S9" i="2"/>
  <c r="X8" i="2"/>
  <c r="O10" i="2" l="1"/>
  <c r="U9" i="2"/>
  <c r="AA8" i="2"/>
  <c r="R10" i="2" l="1"/>
  <c r="P10" i="2"/>
  <c r="P13" i="2" s="1"/>
  <c r="O13" i="2"/>
  <c r="O15" i="2" s="1"/>
  <c r="X9" i="2"/>
  <c r="V9" i="2"/>
  <c r="AD8" i="2"/>
  <c r="AE8" i="2" s="1"/>
  <c r="Y9" i="2" l="1"/>
  <c r="S10" i="2"/>
  <c r="S13" i="2" s="1"/>
  <c r="R13" i="2"/>
  <c r="R15" i="2" s="1"/>
  <c r="AG8" i="2"/>
  <c r="U10" i="2" l="1"/>
  <c r="AA9" i="2"/>
  <c r="AJ8" i="2"/>
  <c r="V10" i="2" l="1"/>
  <c r="V13" i="2" s="1"/>
  <c r="U13" i="2"/>
  <c r="U15" i="2" s="1"/>
  <c r="AD9" i="2"/>
  <c r="AB9" i="2"/>
  <c r="AM8" i="2"/>
  <c r="AE9" i="2" l="1"/>
  <c r="X10" i="2"/>
  <c r="AG9" i="2" l="1"/>
  <c r="Y10" i="2"/>
  <c r="Y13" i="2" s="1"/>
  <c r="AA10" i="2"/>
  <c r="X13" i="2"/>
  <c r="X15" i="2" s="1"/>
  <c r="AH9" i="2" l="1"/>
  <c r="AD10" i="2"/>
  <c r="AB10" i="2"/>
  <c r="AB13" i="2" s="1"/>
  <c r="AA13" i="2"/>
  <c r="AA15" i="2" s="1"/>
  <c r="AE10" i="2" l="1"/>
  <c r="AE13" i="2" s="1"/>
  <c r="AD13" i="2"/>
  <c r="AD15" i="2" s="1"/>
  <c r="AJ9" i="2"/>
  <c r="AK9" i="2" l="1"/>
  <c r="AM9" i="2" s="1"/>
  <c r="AG10" i="2"/>
  <c r="AH10" i="2" l="1"/>
  <c r="AH13" i="2" s="1"/>
  <c r="AG13" i="2"/>
  <c r="AG15" i="2" s="1"/>
  <c r="AJ10" i="2" l="1"/>
  <c r="AK10" i="2" l="1"/>
  <c r="AK13" i="2" s="1"/>
  <c r="AJ13" i="2"/>
  <c r="AJ15" i="2" s="1"/>
  <c r="AM10" i="2" l="1"/>
  <c r="AM13" i="2" s="1"/>
  <c r="AM15" i="2" s="1"/>
</calcChain>
</file>

<file path=xl/sharedStrings.xml><?xml version="1.0" encoding="utf-8"?>
<sst xmlns="http://schemas.openxmlformats.org/spreadsheetml/2006/main" count="75" uniqueCount="41">
  <si>
    <t>The Countant</t>
  </si>
  <si>
    <t>Summary</t>
  </si>
  <si>
    <t>Item</t>
  </si>
  <si>
    <t>Date</t>
  </si>
  <si>
    <t>Source</t>
  </si>
  <si>
    <t>Amount</t>
  </si>
  <si>
    <t>Invoice #123456</t>
  </si>
  <si>
    <t>Amazon</t>
  </si>
  <si>
    <t>Description</t>
  </si>
  <si>
    <t>Invoice delivered 12/28/15, received after A/P close</t>
  </si>
  <si>
    <t>Monthly Services</t>
  </si>
  <si>
    <t>DLA Piper</t>
  </si>
  <si>
    <t>Corporate legal fee estimate</t>
  </si>
  <si>
    <t>Period</t>
  </si>
  <si>
    <t>Q4 2015</t>
  </si>
  <si>
    <t>Washington Department of Revenue</t>
  </si>
  <si>
    <t>Quarterly Excise Tax</t>
  </si>
  <si>
    <t>Q4 2015 excise tax return estimate based on Q3</t>
  </si>
  <si>
    <t>Total</t>
  </si>
  <si>
    <t>Per Rollforward</t>
  </si>
  <si>
    <t>Check</t>
  </si>
  <si>
    <t>Rollforward</t>
  </si>
  <si>
    <t>Invoices not entered into A/P</t>
  </si>
  <si>
    <t>Quarterly Excise tax estimate</t>
  </si>
  <si>
    <t>Other professional fees</t>
  </si>
  <si>
    <t>Legal fees</t>
  </si>
  <si>
    <t>Debit</t>
  </si>
  <si>
    <t>Credit</t>
  </si>
  <si>
    <t>Per G/L</t>
  </si>
  <si>
    <t>Transactions</t>
  </si>
  <si>
    <t>Name</t>
  </si>
  <si>
    <t>Memo</t>
  </si>
  <si>
    <t>Legal Nov15 R</t>
  </si>
  <si>
    <t>Reversal - November DLA Piper service estimate</t>
  </si>
  <si>
    <t>Legal Dec15</t>
  </si>
  <si>
    <t>December DLA Piper service estimate</t>
  </si>
  <si>
    <t>Q4 WA Tax</t>
  </si>
  <si>
    <t>Reversal - Q4 WA DOR excise tax estimate</t>
  </si>
  <si>
    <t>Q4 WA DOR excise tax estimate</t>
  </si>
  <si>
    <t>Balance</t>
  </si>
  <si>
    <t>Accrued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</si>
</sst>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44" fontId="0" fillId="0" borderId="0" xfId="0" applyNumberFormat="1"/>
    <xf numFmtId="44" fontId="1" fillId="0" borderId="0" xfId="0" applyNumberFormat="1" applyFont="1"/>
    <xf numFmtId="17" fontId="0" fillId="0" borderId="0" xfId="0" applyNumberFormat="1"/>
    <xf numFmtId="44" fontId="1" fillId="0" borderId="1" xfId="0" applyNumberFormat="1" applyFont="1" applyBorder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44" fontId="0" fillId="0" borderId="1" xfId="0" applyNumberFormat="1" applyBorder="1"/>
    <xf numFmtId="43" fontId="0" fillId="0" borderId="0" xfId="0" applyNumberFormat="1"/>
    <xf numFmtId="0" fontId="0" fillId="0" borderId="0" xfId="0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6</xdr:col>
      <xdr:colOff>0</xdr:colOff>
      <xdr:row>5</xdr:row>
      <xdr:rowOff>76200</xdr:rowOff>
    </xdr:to>
    <xdr:sp macro="" textlink="">
      <xdr:nvSpPr>
        <xdr:cNvPr id="2" name="TextBox 1"/>
        <xdr:cNvSpPr txBox="1"/>
      </xdr:nvSpPr>
      <xdr:spPr>
        <a:xfrm>
          <a:off x="1581150" y="190500"/>
          <a:ext cx="786765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Purpose: </a:t>
          </a:r>
          <a:r>
            <a:rPr lang="en-US" sz="1100"/>
            <a:t>To summarize all items making up account balance at period-end.</a:t>
          </a:r>
        </a:p>
        <a:p>
          <a:r>
            <a:rPr lang="en-US" sz="1100" b="1">
              <a:solidFill>
                <a:srgbClr val="FF0000"/>
              </a:solidFill>
            </a:rPr>
            <a:t>Process: </a:t>
          </a:r>
          <a:r>
            <a:rPr lang="en-US" sz="1100"/>
            <a:t>Use monthly checklist for</a:t>
          </a:r>
          <a:r>
            <a:rPr lang="en-US" sz="1100" baseline="0"/>
            <a:t> vendors that are commonly owed for services in the current period but not yet paid. Review accounts payable during month-end close to look for invoices that relate to current period, and accrue for them.</a:t>
          </a:r>
        </a:p>
        <a:p>
          <a:r>
            <a:rPr lang="en-US" sz="1100" b="1" baseline="0">
              <a:solidFill>
                <a:srgbClr val="FF0000"/>
              </a:solidFill>
            </a:rPr>
            <a:t>Source:</a:t>
          </a:r>
          <a:r>
            <a:rPr lang="en-US" sz="1100" baseline="0"/>
            <a:t> See month-end folder for invoice copies, e-mail communications, and prior tax returns for support.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30</xdr:col>
      <xdr:colOff>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2928938" y="180975"/>
          <a:ext cx="876300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Purpose: </a:t>
          </a:r>
          <a:r>
            <a:rPr lang="en-US" sz="1100"/>
            <a:t>To show a monthly rollforward of</a:t>
          </a:r>
          <a:r>
            <a:rPr lang="en-US" sz="1100" baseline="0"/>
            <a:t> total balances </a:t>
          </a:r>
          <a:r>
            <a:rPr lang="en-US" sz="1100"/>
            <a:t>in the account for the</a:t>
          </a:r>
          <a:r>
            <a:rPr lang="en-US" sz="1100" baseline="0"/>
            <a:t> current fiscal year</a:t>
          </a:r>
          <a:r>
            <a:rPr lang="en-US" sz="1100"/>
            <a:t>.</a:t>
          </a:r>
        </a:p>
        <a:p>
          <a:r>
            <a:rPr lang="en-US" sz="1100" b="1">
              <a:solidFill>
                <a:srgbClr val="FF0000"/>
              </a:solidFill>
            </a:rPr>
            <a:t>Process: </a:t>
          </a:r>
          <a:r>
            <a:rPr lang="en-US" sz="1100"/>
            <a:t>Use review</a:t>
          </a:r>
          <a:r>
            <a:rPr lang="en-US" sz="1100" baseline="0"/>
            <a:t> monthly transactions, identify if they relate to an existing line-item below, and add debits and credits as necessary.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1104899</xdr:colOff>
      <xdr:row>1</xdr:row>
      <xdr:rowOff>0</xdr:rowOff>
    </xdr:from>
    <xdr:to>
      <xdr:col>6</xdr:col>
      <xdr:colOff>804862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1104899" y="180975"/>
          <a:ext cx="9244013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Purpose: </a:t>
          </a:r>
          <a:r>
            <a:rPr lang="en-US" sz="1100"/>
            <a:t>To show all transactions in account for the</a:t>
          </a:r>
          <a:r>
            <a:rPr lang="en-US" sz="1100" baseline="0"/>
            <a:t> current period</a:t>
          </a:r>
          <a:r>
            <a:rPr lang="en-US" sz="1100"/>
            <a:t>.</a:t>
          </a:r>
        </a:p>
        <a:p>
          <a:r>
            <a:rPr lang="en-US" sz="1100" b="1">
              <a:solidFill>
                <a:srgbClr val="FF0000"/>
              </a:solidFill>
            </a:rPr>
            <a:t>Process: </a:t>
          </a:r>
          <a:r>
            <a:rPr lang="en-US" sz="1100"/>
            <a:t>Export</a:t>
          </a:r>
          <a:r>
            <a:rPr lang="en-US" sz="1100" baseline="0"/>
            <a:t> all transactions from accounting system, and show below. Tie to total debits and credits in the "Rollforward" tab for the current month.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3" sqref="A3"/>
    </sheetView>
  </sheetViews>
  <sheetFormatPr defaultRowHeight="14.25" x14ac:dyDescent="0.45"/>
  <cols>
    <col min="1" max="1" width="13" customWidth="1"/>
    <col min="2" max="2" width="10.73046875" bestFit="1" customWidth="1"/>
    <col min="3" max="3" width="22.265625" bestFit="1" customWidth="1"/>
    <col min="4" max="4" width="34.1328125" bestFit="1" customWidth="1"/>
    <col min="5" max="5" width="48" bestFit="1" customWidth="1"/>
    <col min="6" max="6" width="13.59765625" style="4" customWidth="1"/>
  </cols>
  <sheetData>
    <row r="1" spans="1:6" x14ac:dyDescent="0.45">
      <c r="A1" s="8" t="s">
        <v>0</v>
      </c>
    </row>
    <row r="2" spans="1:6" x14ac:dyDescent="0.45">
      <c r="A2" s="8" t="s">
        <v>40</v>
      </c>
    </row>
    <row r="3" spans="1:6" x14ac:dyDescent="0.45">
      <c r="A3" s="9">
        <v>42369</v>
      </c>
    </row>
    <row r="4" spans="1:6" x14ac:dyDescent="0.45">
      <c r="A4" s="8" t="s">
        <v>1</v>
      </c>
    </row>
    <row r="5" spans="1:6" x14ac:dyDescent="0.45">
      <c r="A5" s="2"/>
    </row>
    <row r="7" spans="1:6" s="2" customFormat="1" x14ac:dyDescent="0.45">
      <c r="B7" s="2" t="s">
        <v>13</v>
      </c>
      <c r="C7" s="2" t="s">
        <v>2</v>
      </c>
      <c r="D7" s="2" t="s">
        <v>4</v>
      </c>
      <c r="E7" s="2" t="s">
        <v>8</v>
      </c>
      <c r="F7" s="5" t="s">
        <v>5</v>
      </c>
    </row>
    <row r="8" spans="1:6" x14ac:dyDescent="0.45">
      <c r="B8" s="1">
        <v>42366</v>
      </c>
      <c r="C8" t="s">
        <v>6</v>
      </c>
      <c r="D8" t="s">
        <v>7</v>
      </c>
      <c r="E8" t="s">
        <v>9</v>
      </c>
      <c r="F8" s="4">
        <v>-5000</v>
      </c>
    </row>
    <row r="9" spans="1:6" x14ac:dyDescent="0.45">
      <c r="B9" s="6">
        <v>42339</v>
      </c>
      <c r="C9" t="s">
        <v>10</v>
      </c>
      <c r="D9" t="s">
        <v>11</v>
      </c>
      <c r="E9" t="s">
        <v>12</v>
      </c>
      <c r="F9" s="4">
        <v>-3000</v>
      </c>
    </row>
    <row r="10" spans="1:6" x14ac:dyDescent="0.45">
      <c r="B10" s="6" t="s">
        <v>14</v>
      </c>
      <c r="C10" t="s">
        <v>16</v>
      </c>
      <c r="D10" t="s">
        <v>15</v>
      </c>
      <c r="E10" t="s">
        <v>17</v>
      </c>
      <c r="F10" s="4">
        <v>-2543.5100000000002</v>
      </c>
    </row>
    <row r="12" spans="1:6" ht="14.65" thickBot="1" x14ac:dyDescent="0.5">
      <c r="B12" t="s">
        <v>18</v>
      </c>
      <c r="F12" s="7">
        <f>SUM(F8:F11)</f>
        <v>-10543.51</v>
      </c>
    </row>
    <row r="13" spans="1:6" ht="14.65" thickTop="1" x14ac:dyDescent="0.45">
      <c r="B13" t="s">
        <v>19</v>
      </c>
      <c r="F13" s="4">
        <f>+Rollforward!AM14</f>
        <v>-10543.51</v>
      </c>
    </row>
    <row r="14" spans="1:6" x14ac:dyDescent="0.45">
      <c r="B14" t="s">
        <v>20</v>
      </c>
      <c r="F14" s="4">
        <f>+F12-F13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6" sqref="C6"/>
    </sheetView>
  </sheetViews>
  <sheetFormatPr defaultRowHeight="14.25" outlineLevelCol="1" x14ac:dyDescent="0.45"/>
  <cols>
    <col min="1" max="1" width="13.3984375" customWidth="1"/>
    <col min="2" max="2" width="27.59765625" bestFit="1" customWidth="1"/>
    <col min="3" max="3" width="12.265625" customWidth="1"/>
    <col min="4" max="5" width="12.265625" hidden="1" customWidth="1" outlineLevel="1"/>
    <col min="6" max="6" width="12.265625" customWidth="1" collapsed="1"/>
    <col min="7" max="8" width="12.265625" hidden="1" customWidth="1" outlineLevel="1"/>
    <col min="9" max="9" width="12.265625" customWidth="1" collapsed="1"/>
    <col min="10" max="11" width="12.265625" hidden="1" customWidth="1" outlineLevel="1"/>
    <col min="12" max="12" width="12.265625" customWidth="1" collapsed="1"/>
    <col min="13" max="14" width="12.265625" hidden="1" customWidth="1" outlineLevel="1"/>
    <col min="15" max="15" width="12.265625" customWidth="1" collapsed="1"/>
    <col min="16" max="17" width="12.265625" hidden="1" customWidth="1" outlineLevel="1"/>
    <col min="18" max="18" width="12.265625" customWidth="1" collapsed="1"/>
    <col min="19" max="20" width="12.265625" hidden="1" customWidth="1" outlineLevel="1"/>
    <col min="21" max="21" width="12.265625" customWidth="1" collapsed="1"/>
    <col min="22" max="23" width="12.265625" hidden="1" customWidth="1" outlineLevel="1"/>
    <col min="24" max="24" width="12.265625" customWidth="1" collapsed="1"/>
    <col min="25" max="26" width="12.265625" hidden="1" customWidth="1" outlineLevel="1"/>
    <col min="27" max="27" width="12.265625" customWidth="1" collapsed="1"/>
    <col min="28" max="29" width="12.265625" hidden="1" customWidth="1" outlineLevel="1"/>
    <col min="30" max="30" width="12.265625" customWidth="1" collapsed="1"/>
    <col min="31" max="32" width="12.265625" hidden="1" customWidth="1" outlineLevel="1"/>
    <col min="33" max="33" width="12.265625" customWidth="1" collapsed="1"/>
    <col min="34" max="35" width="12.265625" hidden="1" customWidth="1" outlineLevel="1"/>
    <col min="36" max="36" width="12.265625" customWidth="1" collapsed="1"/>
    <col min="37" max="38" width="12.265625" customWidth="1" outlineLevel="1"/>
    <col min="39" max="39" width="12.265625" customWidth="1"/>
  </cols>
  <sheetData>
    <row r="1" spans="1:39" x14ac:dyDescent="0.45">
      <c r="A1" s="8" t="str">
        <f>+Summary!A1</f>
        <v>The Countant</v>
      </c>
    </row>
    <row r="2" spans="1:39" x14ac:dyDescent="0.45">
      <c r="A2" s="8" t="str">
        <f>+Summary!A2</f>
        <v>Accrued Liabilities</v>
      </c>
    </row>
    <row r="3" spans="1:39" x14ac:dyDescent="0.45">
      <c r="A3" s="9">
        <f>+Summary!A3</f>
        <v>42369</v>
      </c>
    </row>
    <row r="4" spans="1:39" x14ac:dyDescent="0.45">
      <c r="A4" s="8" t="s">
        <v>21</v>
      </c>
    </row>
    <row r="7" spans="1:39" s="2" customFormat="1" x14ac:dyDescent="0.45">
      <c r="B7" s="2" t="s">
        <v>2</v>
      </c>
      <c r="C7" s="3">
        <v>42004</v>
      </c>
      <c r="D7" s="2" t="s">
        <v>26</v>
      </c>
      <c r="E7" s="2" t="s">
        <v>27</v>
      </c>
      <c r="F7" s="3">
        <v>42035</v>
      </c>
      <c r="G7" s="2" t="s">
        <v>26</v>
      </c>
      <c r="H7" s="2" t="s">
        <v>27</v>
      </c>
      <c r="I7" s="3">
        <v>42063</v>
      </c>
      <c r="J7" s="2" t="s">
        <v>26</v>
      </c>
      <c r="K7" s="2" t="s">
        <v>27</v>
      </c>
      <c r="L7" s="3">
        <v>42094</v>
      </c>
      <c r="M7" s="2" t="s">
        <v>26</v>
      </c>
      <c r="N7" s="2" t="s">
        <v>27</v>
      </c>
      <c r="O7" s="3">
        <v>42124</v>
      </c>
      <c r="P7" s="2" t="s">
        <v>26</v>
      </c>
      <c r="Q7" s="2" t="s">
        <v>27</v>
      </c>
      <c r="R7" s="3">
        <v>42155</v>
      </c>
      <c r="S7" s="2" t="s">
        <v>26</v>
      </c>
      <c r="T7" s="2" t="s">
        <v>27</v>
      </c>
      <c r="U7" s="3">
        <v>42185</v>
      </c>
      <c r="V7" s="2" t="s">
        <v>26</v>
      </c>
      <c r="W7" s="2" t="s">
        <v>27</v>
      </c>
      <c r="X7" s="3">
        <v>42216</v>
      </c>
      <c r="Y7" s="2" t="s">
        <v>26</v>
      </c>
      <c r="Z7" s="2" t="s">
        <v>27</v>
      </c>
      <c r="AA7" s="3">
        <v>42247</v>
      </c>
      <c r="AB7" s="2" t="s">
        <v>26</v>
      </c>
      <c r="AC7" s="2" t="s">
        <v>27</v>
      </c>
      <c r="AD7" s="3">
        <v>42277</v>
      </c>
      <c r="AE7" s="2" t="s">
        <v>26</v>
      </c>
      <c r="AF7" s="2" t="s">
        <v>27</v>
      </c>
      <c r="AG7" s="3">
        <v>42308</v>
      </c>
      <c r="AH7" s="2" t="s">
        <v>26</v>
      </c>
      <c r="AI7" s="2" t="s">
        <v>27</v>
      </c>
      <c r="AJ7" s="3">
        <v>42338</v>
      </c>
      <c r="AK7" s="2" t="s">
        <v>26</v>
      </c>
      <c r="AL7" s="2" t="s">
        <v>27</v>
      </c>
      <c r="AM7" s="3">
        <v>42369</v>
      </c>
    </row>
    <row r="8" spans="1:39" x14ac:dyDescent="0.45">
      <c r="B8" t="s">
        <v>22</v>
      </c>
      <c r="C8" s="4">
        <v>-7653</v>
      </c>
      <c r="D8" s="4">
        <f>-C8</f>
        <v>7653</v>
      </c>
      <c r="E8" s="4">
        <v>-6548</v>
      </c>
      <c r="F8" s="4">
        <f>SUM(C8:E8)</f>
        <v>-6548</v>
      </c>
      <c r="G8" s="4">
        <f>-F8</f>
        <v>6548</v>
      </c>
      <c r="H8" s="4">
        <v>-1000</v>
      </c>
      <c r="I8" s="4">
        <f>SUM(F8:H8)</f>
        <v>-1000</v>
      </c>
      <c r="J8" s="4">
        <f>-I8</f>
        <v>1000</v>
      </c>
      <c r="K8" s="4">
        <v>-2584</v>
      </c>
      <c r="L8" s="4">
        <f>SUM(I8:K8)</f>
        <v>-2584</v>
      </c>
      <c r="M8" s="4">
        <f>-L8</f>
        <v>2584</v>
      </c>
      <c r="N8" s="4"/>
      <c r="O8" s="4">
        <f>SUM(L8:N8)</f>
        <v>0</v>
      </c>
      <c r="P8" s="4"/>
      <c r="Q8" s="4"/>
      <c r="R8" s="4">
        <f>SUM(O8:Q8)</f>
        <v>0</v>
      </c>
      <c r="S8" s="4"/>
      <c r="T8" s="4">
        <v>-7500</v>
      </c>
      <c r="U8" s="4">
        <f>SUM(R8:T8)</f>
        <v>-7500</v>
      </c>
      <c r="V8" s="4">
        <f>-U8</f>
        <v>7500</v>
      </c>
      <c r="W8" s="4"/>
      <c r="X8" s="4">
        <f>SUM(U8:W8)</f>
        <v>0</v>
      </c>
      <c r="Y8" s="4"/>
      <c r="Z8" s="4"/>
      <c r="AA8" s="4">
        <f>SUM(X8:Z8)</f>
        <v>0</v>
      </c>
      <c r="AB8" s="4"/>
      <c r="AC8" s="4">
        <v>-2500</v>
      </c>
      <c r="AD8" s="4">
        <f>SUM(AA8:AC8)</f>
        <v>-2500</v>
      </c>
      <c r="AE8" s="4">
        <f>-AD8</f>
        <v>2500</v>
      </c>
      <c r="AF8" s="4"/>
      <c r="AG8" s="4">
        <f>SUM(AD8:AF8)</f>
        <v>0</v>
      </c>
      <c r="AH8" s="4"/>
      <c r="AI8" s="4"/>
      <c r="AJ8" s="4">
        <f>SUM(AG8:AI8)</f>
        <v>0</v>
      </c>
      <c r="AK8" s="4"/>
      <c r="AL8" s="4">
        <v>-5000</v>
      </c>
      <c r="AM8" s="4">
        <f>SUM(AJ8:AL8)</f>
        <v>-5000</v>
      </c>
    </row>
    <row r="9" spans="1:39" x14ac:dyDescent="0.45">
      <c r="B9" t="s">
        <v>23</v>
      </c>
      <c r="C9" s="4">
        <v>-1234.51</v>
      </c>
      <c r="D9" s="4">
        <f>-C9</f>
        <v>1234.51</v>
      </c>
      <c r="E9" s="4">
        <f>-1354.55*1/3</f>
        <v>-451.51666666666665</v>
      </c>
      <c r="F9" s="4">
        <f t="shared" ref="F9:F11" si="0">SUM(C9:E9)</f>
        <v>-451.51666666666665</v>
      </c>
      <c r="G9" s="4">
        <f>-F9</f>
        <v>451.51666666666665</v>
      </c>
      <c r="H9" s="4">
        <f>-1354.55*2/3</f>
        <v>-903.0333333333333</v>
      </c>
      <c r="I9" s="4">
        <f t="shared" ref="I9:I11" si="1">SUM(F9:H9)</f>
        <v>-903.0333333333333</v>
      </c>
      <c r="J9" s="4">
        <f>-I9</f>
        <v>903.0333333333333</v>
      </c>
      <c r="K9" s="4">
        <f>-1354.55*3/3</f>
        <v>-1354.55</v>
      </c>
      <c r="L9" s="4">
        <f t="shared" ref="L9:L11" si="2">SUM(I9:K9)</f>
        <v>-1354.55</v>
      </c>
      <c r="M9" s="4">
        <f>-L9</f>
        <v>1354.55</v>
      </c>
      <c r="N9" s="4">
        <f>-1854.99*1/3</f>
        <v>-618.33000000000004</v>
      </c>
      <c r="O9" s="4">
        <f t="shared" ref="O9:O11" si="3">SUM(L9:N9)</f>
        <v>-618.33000000000004</v>
      </c>
      <c r="P9" s="4">
        <f>-O9</f>
        <v>618.33000000000004</v>
      </c>
      <c r="Q9" s="4">
        <f>-1854.99*2/3</f>
        <v>-1236.6600000000001</v>
      </c>
      <c r="R9" s="4">
        <f t="shared" ref="R9:R11" si="4">SUM(O9:Q9)</f>
        <v>-1236.6600000000001</v>
      </c>
      <c r="S9" s="4">
        <f>-R9</f>
        <v>1236.6600000000001</v>
      </c>
      <c r="T9" s="4">
        <f>-1854.99*3/3</f>
        <v>-1854.99</v>
      </c>
      <c r="U9" s="4">
        <f t="shared" ref="U9:U11" si="5">SUM(R9:T9)</f>
        <v>-1854.99</v>
      </c>
      <c r="V9" s="4">
        <f>-U9</f>
        <v>1854.99</v>
      </c>
      <c r="W9" s="4">
        <f>-2015.75*1/3</f>
        <v>-671.91666666666663</v>
      </c>
      <c r="X9" s="4">
        <f t="shared" ref="X9:X11" si="6">SUM(U9:W9)</f>
        <v>-671.91666666666663</v>
      </c>
      <c r="Y9" s="4">
        <f>-X9</f>
        <v>671.91666666666663</v>
      </c>
      <c r="Z9" s="4">
        <f>-2015.75*2/3</f>
        <v>-1343.8333333333333</v>
      </c>
      <c r="AA9" s="4">
        <f t="shared" ref="AA9:AA11" si="7">SUM(X9:Z9)</f>
        <v>-1343.8333333333333</v>
      </c>
      <c r="AB9" s="4">
        <f>-AA9</f>
        <v>1343.8333333333333</v>
      </c>
      <c r="AC9" s="4">
        <f>-2015.75*3/3</f>
        <v>-2015.75</v>
      </c>
      <c r="AD9" s="4">
        <f t="shared" ref="AD9:AD11" si="8">SUM(AA9:AC9)</f>
        <v>-2015.75</v>
      </c>
      <c r="AE9" s="4">
        <f>-AD9</f>
        <v>2015.75</v>
      </c>
      <c r="AF9" s="4">
        <f>-2543.51*1/3</f>
        <v>-847.8366666666667</v>
      </c>
      <c r="AG9" s="4">
        <f t="shared" ref="AG9:AG11" si="9">SUM(AD9:AF9)</f>
        <v>-847.8366666666667</v>
      </c>
      <c r="AH9" s="4">
        <f>-AG9</f>
        <v>847.8366666666667</v>
      </c>
      <c r="AI9" s="4">
        <f>-2543.51*2/3</f>
        <v>-1695.6733333333334</v>
      </c>
      <c r="AJ9" s="4">
        <f t="shared" ref="AJ9:AJ11" si="10">SUM(AG9:AI9)</f>
        <v>-1695.6733333333334</v>
      </c>
      <c r="AK9" s="4">
        <f>-AJ9</f>
        <v>1695.6733333333334</v>
      </c>
      <c r="AL9" s="4">
        <f>-2543.51*3/3</f>
        <v>-2543.5100000000002</v>
      </c>
      <c r="AM9" s="4">
        <f t="shared" ref="AM9:AM11" si="11">SUM(AJ9:AL9)</f>
        <v>-2543.5100000000002</v>
      </c>
    </row>
    <row r="10" spans="1:39" x14ac:dyDescent="0.45">
      <c r="B10" t="s">
        <v>25</v>
      </c>
      <c r="C10" s="4">
        <v>-3000</v>
      </c>
      <c r="D10" s="4">
        <f>-C10</f>
        <v>3000</v>
      </c>
      <c r="E10" s="4">
        <v>-3000</v>
      </c>
      <c r="F10" s="4">
        <f t="shared" si="0"/>
        <v>-3000</v>
      </c>
      <c r="G10" s="4">
        <f>-F10</f>
        <v>3000</v>
      </c>
      <c r="H10" s="4">
        <v>-3000</v>
      </c>
      <c r="I10" s="4">
        <f t="shared" si="1"/>
        <v>-3000</v>
      </c>
      <c r="J10" s="4">
        <f>-I10</f>
        <v>3000</v>
      </c>
      <c r="K10" s="4">
        <v>-3000</v>
      </c>
      <c r="L10" s="4">
        <f t="shared" si="2"/>
        <v>-3000</v>
      </c>
      <c r="M10" s="4">
        <f>-L10</f>
        <v>3000</v>
      </c>
      <c r="N10" s="4">
        <v>-3000</v>
      </c>
      <c r="O10" s="4">
        <f t="shared" si="3"/>
        <v>-3000</v>
      </c>
      <c r="P10" s="4">
        <f>-O10</f>
        <v>3000</v>
      </c>
      <c r="Q10" s="4">
        <v>-3000</v>
      </c>
      <c r="R10" s="4">
        <f t="shared" si="4"/>
        <v>-3000</v>
      </c>
      <c r="S10" s="4">
        <f>-R10</f>
        <v>3000</v>
      </c>
      <c r="T10" s="4">
        <v>-3000</v>
      </c>
      <c r="U10" s="4">
        <f t="shared" si="5"/>
        <v>-3000</v>
      </c>
      <c r="V10" s="4">
        <f>-U10</f>
        <v>3000</v>
      </c>
      <c r="W10" s="4">
        <v>-3000</v>
      </c>
      <c r="X10" s="4">
        <f t="shared" si="6"/>
        <v>-3000</v>
      </c>
      <c r="Y10" s="4">
        <f>-X10</f>
        <v>3000</v>
      </c>
      <c r="Z10" s="4">
        <v>-3000</v>
      </c>
      <c r="AA10" s="4">
        <f t="shared" si="7"/>
        <v>-3000</v>
      </c>
      <c r="AB10" s="4">
        <f>-AA10</f>
        <v>3000</v>
      </c>
      <c r="AC10" s="4">
        <v>-3000</v>
      </c>
      <c r="AD10" s="4">
        <f t="shared" si="8"/>
        <v>-3000</v>
      </c>
      <c r="AE10" s="4">
        <f>-AD10</f>
        <v>3000</v>
      </c>
      <c r="AF10" s="4">
        <v>-3000</v>
      </c>
      <c r="AG10" s="4">
        <f t="shared" si="9"/>
        <v>-3000</v>
      </c>
      <c r="AH10" s="4">
        <f>-AG10</f>
        <v>3000</v>
      </c>
      <c r="AI10" s="4">
        <v>-3000</v>
      </c>
      <c r="AJ10" s="4">
        <f t="shared" si="10"/>
        <v>-3000</v>
      </c>
      <c r="AK10" s="4">
        <f>-AJ10</f>
        <v>3000</v>
      </c>
      <c r="AL10" s="4">
        <v>-3000</v>
      </c>
      <c r="AM10" s="4">
        <f t="shared" si="11"/>
        <v>-3000</v>
      </c>
    </row>
    <row r="11" spans="1:39" x14ac:dyDescent="0.45">
      <c r="B11" t="s">
        <v>24</v>
      </c>
      <c r="C11" s="4">
        <v>0</v>
      </c>
      <c r="D11" s="4"/>
      <c r="E11" s="4"/>
      <c r="F11" s="4">
        <f t="shared" si="0"/>
        <v>0</v>
      </c>
      <c r="G11" s="4"/>
      <c r="H11" s="4"/>
      <c r="I11" s="4">
        <f t="shared" si="1"/>
        <v>0</v>
      </c>
      <c r="J11" s="4"/>
      <c r="K11" s="4"/>
      <c r="L11" s="4">
        <f t="shared" si="2"/>
        <v>0</v>
      </c>
      <c r="M11" s="4"/>
      <c r="N11" s="4"/>
      <c r="O11" s="4">
        <f t="shared" si="3"/>
        <v>0</v>
      </c>
      <c r="P11" s="4"/>
      <c r="Q11" s="4"/>
      <c r="R11" s="4">
        <f t="shared" si="4"/>
        <v>0</v>
      </c>
      <c r="S11" s="4"/>
      <c r="T11" s="4"/>
      <c r="U11" s="4">
        <f t="shared" si="5"/>
        <v>0</v>
      </c>
      <c r="V11" s="4"/>
      <c r="W11" s="4"/>
      <c r="X11" s="4">
        <f t="shared" si="6"/>
        <v>0</v>
      </c>
      <c r="Y11" s="4"/>
      <c r="Z11" s="4"/>
      <c r="AA11" s="4">
        <f t="shared" si="7"/>
        <v>0</v>
      </c>
      <c r="AB11" s="4"/>
      <c r="AC11" s="4"/>
      <c r="AD11" s="4">
        <f t="shared" si="8"/>
        <v>0</v>
      </c>
      <c r="AE11" s="4"/>
      <c r="AF11" s="4"/>
      <c r="AG11" s="4">
        <f t="shared" si="9"/>
        <v>0</v>
      </c>
      <c r="AH11" s="4"/>
      <c r="AI11" s="4"/>
      <c r="AJ11" s="4">
        <f t="shared" si="10"/>
        <v>0</v>
      </c>
      <c r="AK11" s="4"/>
      <c r="AL11" s="4"/>
      <c r="AM11" s="4">
        <f t="shared" si="11"/>
        <v>0</v>
      </c>
    </row>
    <row r="12" spans="1:39" x14ac:dyDescent="0.4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4.65" thickBot="1" x14ac:dyDescent="0.5">
      <c r="B13" t="s">
        <v>18</v>
      </c>
      <c r="C13" s="10">
        <f>SUM(C8:C12)</f>
        <v>-11887.51</v>
      </c>
      <c r="D13" s="10">
        <f t="shared" ref="D13:AM13" si="12">SUM(D8:D12)</f>
        <v>11887.51</v>
      </c>
      <c r="E13" s="10">
        <f t="shared" si="12"/>
        <v>-9999.5166666666664</v>
      </c>
      <c r="F13" s="10">
        <f t="shared" si="12"/>
        <v>-9999.5166666666664</v>
      </c>
      <c r="G13" s="10">
        <f t="shared" si="12"/>
        <v>9999.5166666666664</v>
      </c>
      <c r="H13" s="10">
        <f t="shared" si="12"/>
        <v>-4903.0333333333328</v>
      </c>
      <c r="I13" s="10">
        <f t="shared" si="12"/>
        <v>-4903.0333333333328</v>
      </c>
      <c r="J13" s="10">
        <f t="shared" si="12"/>
        <v>4903.0333333333328</v>
      </c>
      <c r="K13" s="10">
        <f t="shared" si="12"/>
        <v>-6938.55</v>
      </c>
      <c r="L13" s="10">
        <f t="shared" si="12"/>
        <v>-6938.55</v>
      </c>
      <c r="M13" s="10">
        <f t="shared" si="12"/>
        <v>6938.55</v>
      </c>
      <c r="N13" s="10">
        <f t="shared" si="12"/>
        <v>-3618.33</v>
      </c>
      <c r="O13" s="10">
        <f t="shared" si="12"/>
        <v>-3618.33</v>
      </c>
      <c r="P13" s="10">
        <f t="shared" si="12"/>
        <v>3618.33</v>
      </c>
      <c r="Q13" s="10">
        <f t="shared" si="12"/>
        <v>-4236.66</v>
      </c>
      <c r="R13" s="10">
        <f t="shared" si="12"/>
        <v>-4236.66</v>
      </c>
      <c r="S13" s="10">
        <f t="shared" si="12"/>
        <v>4236.66</v>
      </c>
      <c r="T13" s="10">
        <f t="shared" si="12"/>
        <v>-12354.99</v>
      </c>
      <c r="U13" s="10">
        <f t="shared" si="12"/>
        <v>-12354.99</v>
      </c>
      <c r="V13" s="10">
        <f t="shared" si="12"/>
        <v>12354.99</v>
      </c>
      <c r="W13" s="10">
        <f t="shared" si="12"/>
        <v>-3671.9166666666665</v>
      </c>
      <c r="X13" s="10">
        <f t="shared" si="12"/>
        <v>-3671.9166666666665</v>
      </c>
      <c r="Y13" s="10">
        <f t="shared" si="12"/>
        <v>3671.9166666666665</v>
      </c>
      <c r="Z13" s="10">
        <f t="shared" si="12"/>
        <v>-4343.833333333333</v>
      </c>
      <c r="AA13" s="10">
        <f t="shared" si="12"/>
        <v>-4343.833333333333</v>
      </c>
      <c r="AB13" s="10">
        <f t="shared" si="12"/>
        <v>4343.833333333333</v>
      </c>
      <c r="AC13" s="10">
        <f t="shared" si="12"/>
        <v>-7515.75</v>
      </c>
      <c r="AD13" s="10">
        <f t="shared" si="12"/>
        <v>-7515.75</v>
      </c>
      <c r="AE13" s="10">
        <f t="shared" si="12"/>
        <v>7515.75</v>
      </c>
      <c r="AF13" s="10">
        <f t="shared" si="12"/>
        <v>-3847.8366666666666</v>
      </c>
      <c r="AG13" s="10">
        <f t="shared" si="12"/>
        <v>-3847.8366666666666</v>
      </c>
      <c r="AH13" s="10">
        <f t="shared" si="12"/>
        <v>3847.8366666666666</v>
      </c>
      <c r="AI13" s="10">
        <f t="shared" si="12"/>
        <v>-4695.6733333333332</v>
      </c>
      <c r="AJ13" s="10">
        <f t="shared" si="12"/>
        <v>-4695.6733333333332</v>
      </c>
      <c r="AK13" s="10">
        <f t="shared" si="12"/>
        <v>4695.6733333333332</v>
      </c>
      <c r="AL13" s="10">
        <f t="shared" si="12"/>
        <v>-10543.51</v>
      </c>
      <c r="AM13" s="10">
        <f t="shared" si="12"/>
        <v>-10543.51</v>
      </c>
    </row>
    <row r="14" spans="1:39" ht="14.65" thickTop="1" x14ac:dyDescent="0.45">
      <c r="B14" t="s">
        <v>28</v>
      </c>
      <c r="C14" s="4">
        <v>-11887.51</v>
      </c>
      <c r="D14" s="4"/>
      <c r="E14" s="4"/>
      <c r="F14" s="4">
        <v>-9999.5166666666664</v>
      </c>
      <c r="G14" s="4"/>
      <c r="H14" s="4"/>
      <c r="I14" s="4">
        <v>-4903.0333333333328</v>
      </c>
      <c r="J14" s="4"/>
      <c r="K14" s="4"/>
      <c r="L14" s="4">
        <v>-6938.55</v>
      </c>
      <c r="M14" s="4"/>
      <c r="N14" s="4"/>
      <c r="O14" s="4">
        <v>-3618.33</v>
      </c>
      <c r="P14" s="4"/>
      <c r="Q14" s="4"/>
      <c r="R14" s="4">
        <v>-4236.66</v>
      </c>
      <c r="S14" s="4"/>
      <c r="T14" s="4"/>
      <c r="U14" s="4">
        <v>-12354.99</v>
      </c>
      <c r="V14" s="4"/>
      <c r="W14" s="4"/>
      <c r="X14" s="4">
        <v>-3671.9166666666665</v>
      </c>
      <c r="Y14" s="4"/>
      <c r="Z14" s="4"/>
      <c r="AA14" s="4">
        <v>-4343.833333333333</v>
      </c>
      <c r="AB14" s="4"/>
      <c r="AC14" s="4"/>
      <c r="AD14" s="4">
        <v>-7515.75</v>
      </c>
      <c r="AE14" s="4"/>
      <c r="AF14" s="4"/>
      <c r="AG14" s="4">
        <v>-3847.8366666666666</v>
      </c>
      <c r="AH14" s="4"/>
      <c r="AI14" s="4"/>
      <c r="AJ14" s="4">
        <v>-4695.6733333333332</v>
      </c>
      <c r="AK14" s="4"/>
      <c r="AL14" s="4"/>
      <c r="AM14" s="4">
        <v>-10543.51</v>
      </c>
    </row>
    <row r="15" spans="1:39" x14ac:dyDescent="0.45">
      <c r="B15" t="s">
        <v>20</v>
      </c>
      <c r="C15" s="4">
        <f>+C13-C14</f>
        <v>0</v>
      </c>
      <c r="D15" s="4"/>
      <c r="E15" s="4"/>
      <c r="F15" s="4">
        <f>+F13-F14</f>
        <v>0</v>
      </c>
      <c r="G15" s="4"/>
      <c r="H15" s="4"/>
      <c r="I15" s="4">
        <f>+I13-I14</f>
        <v>0</v>
      </c>
      <c r="J15" s="4"/>
      <c r="K15" s="4"/>
      <c r="L15" s="4">
        <f>+L13-L14</f>
        <v>0</v>
      </c>
      <c r="M15" s="4"/>
      <c r="N15" s="4"/>
      <c r="O15" s="4">
        <f>+O13-O14</f>
        <v>0</v>
      </c>
      <c r="P15" s="4"/>
      <c r="Q15" s="4"/>
      <c r="R15" s="4">
        <f>+R13-R14</f>
        <v>0</v>
      </c>
      <c r="S15" s="4"/>
      <c r="T15" s="4"/>
      <c r="U15" s="4">
        <f>+U13-U14</f>
        <v>0</v>
      </c>
      <c r="V15" s="4"/>
      <c r="W15" s="4"/>
      <c r="X15" s="4">
        <f>+X13-X14</f>
        <v>0</v>
      </c>
      <c r="Y15" s="4"/>
      <c r="Z15" s="4"/>
      <c r="AA15" s="4">
        <f>+AA13-AA14</f>
        <v>0</v>
      </c>
      <c r="AB15" s="4"/>
      <c r="AC15" s="4"/>
      <c r="AD15" s="4">
        <f>+AD13-AD14</f>
        <v>0</v>
      </c>
      <c r="AE15" s="4"/>
      <c r="AF15" s="4"/>
      <c r="AG15" s="4">
        <f>+AG13-AG14</f>
        <v>0</v>
      </c>
      <c r="AH15" s="4"/>
      <c r="AI15" s="4"/>
      <c r="AJ15" s="4">
        <f>+AJ13-AJ14</f>
        <v>0</v>
      </c>
      <c r="AK15" s="4"/>
      <c r="AL15" s="4"/>
      <c r="AM15" s="4">
        <f>+AM13-AM14</f>
        <v>0</v>
      </c>
    </row>
    <row r="16" spans="1:39" x14ac:dyDescent="0.4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3:39" x14ac:dyDescent="0.4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3:39" x14ac:dyDescent="0.4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3:39" x14ac:dyDescent="0.4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3:39" x14ac:dyDescent="0.4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23" sqref="E23"/>
    </sheetView>
  </sheetViews>
  <sheetFormatPr defaultRowHeight="14.25" x14ac:dyDescent="0.45"/>
  <cols>
    <col min="1" max="1" width="15.46484375" bestFit="1" customWidth="1"/>
    <col min="2" max="2" width="10.73046875" bestFit="1" customWidth="1"/>
    <col min="3" max="3" width="34.1328125" bestFit="1" customWidth="1"/>
    <col min="4" max="4" width="15" bestFit="1" customWidth="1"/>
    <col min="5" max="5" width="48" bestFit="1" customWidth="1"/>
    <col min="6" max="6" width="10.265625" bestFit="1" customWidth="1"/>
    <col min="7" max="7" width="11.265625" bestFit="1" customWidth="1"/>
  </cols>
  <sheetData>
    <row r="1" spans="1:7" x14ac:dyDescent="0.45">
      <c r="A1" s="8" t="str">
        <f>+Summary!A1</f>
        <v>The Countant</v>
      </c>
    </row>
    <row r="2" spans="1:7" x14ac:dyDescent="0.45">
      <c r="A2" s="8" t="str">
        <f>+Summary!A2</f>
        <v>Accrued Liabilities</v>
      </c>
    </row>
    <row r="3" spans="1:7" x14ac:dyDescent="0.45">
      <c r="A3" s="9">
        <f>+Summary!A3</f>
        <v>42369</v>
      </c>
    </row>
    <row r="4" spans="1:7" x14ac:dyDescent="0.45">
      <c r="A4" s="8" t="s">
        <v>29</v>
      </c>
    </row>
    <row r="7" spans="1:7" s="2" customFormat="1" x14ac:dyDescent="0.45">
      <c r="B7" s="2" t="s">
        <v>3</v>
      </c>
      <c r="C7" s="2" t="s">
        <v>30</v>
      </c>
      <c r="D7" s="2" t="s">
        <v>2</v>
      </c>
      <c r="E7" s="2" t="s">
        <v>31</v>
      </c>
      <c r="F7" s="2" t="s">
        <v>5</v>
      </c>
      <c r="G7" s="2" t="s">
        <v>39</v>
      </c>
    </row>
    <row r="8" spans="1:7" s="12" customFormat="1" x14ac:dyDescent="0.45">
      <c r="G8" s="13">
        <v>-4695.67</v>
      </c>
    </row>
    <row r="9" spans="1:7" x14ac:dyDescent="0.45">
      <c r="B9" s="1">
        <v>42339</v>
      </c>
      <c r="C9" t="s">
        <v>11</v>
      </c>
      <c r="D9" t="s">
        <v>32</v>
      </c>
      <c r="E9" t="s">
        <v>33</v>
      </c>
      <c r="F9" s="11">
        <v>3000</v>
      </c>
      <c r="G9" s="11">
        <f>+G8+F9</f>
        <v>-1695.67</v>
      </c>
    </row>
    <row r="10" spans="1:7" x14ac:dyDescent="0.45">
      <c r="B10" s="1">
        <v>42339</v>
      </c>
      <c r="C10" t="s">
        <v>15</v>
      </c>
      <c r="D10" t="s">
        <v>36</v>
      </c>
      <c r="E10" t="s">
        <v>37</v>
      </c>
      <c r="F10" s="11">
        <v>1695.6733333333334</v>
      </c>
      <c r="G10" s="11">
        <f>+G9+F10</f>
        <v>3.3333333333303017E-3</v>
      </c>
    </row>
    <row r="11" spans="1:7" x14ac:dyDescent="0.45">
      <c r="B11" s="1">
        <v>42369</v>
      </c>
      <c r="C11" t="s">
        <v>11</v>
      </c>
      <c r="D11" t="s">
        <v>34</v>
      </c>
      <c r="E11" t="s">
        <v>35</v>
      </c>
      <c r="F11" s="11">
        <v>-3000</v>
      </c>
      <c r="G11" s="11">
        <f>+G10+F11</f>
        <v>-2999.9966666666669</v>
      </c>
    </row>
    <row r="12" spans="1:7" x14ac:dyDescent="0.45">
      <c r="B12" s="1">
        <v>42369</v>
      </c>
      <c r="C12" t="s">
        <v>15</v>
      </c>
      <c r="D12" t="s">
        <v>36</v>
      </c>
      <c r="E12" t="s">
        <v>38</v>
      </c>
      <c r="F12" s="11">
        <v>-2543.5100000000002</v>
      </c>
      <c r="G12" s="11">
        <f>+G11+F12</f>
        <v>-5543.5066666666671</v>
      </c>
    </row>
    <row r="13" spans="1:7" x14ac:dyDescent="0.45">
      <c r="B13" s="1">
        <v>42369</v>
      </c>
      <c r="C13" t="s">
        <v>7</v>
      </c>
      <c r="D13" t="s">
        <v>6</v>
      </c>
      <c r="E13" t="str">
        <f>+Summary!E8</f>
        <v>Invoice delivered 12/28/15, received after A/P close</v>
      </c>
      <c r="F13" s="11">
        <v>-5000</v>
      </c>
      <c r="G13" s="11">
        <f>+G12+F13</f>
        <v>-10543.506666666668</v>
      </c>
    </row>
    <row r="14" spans="1:7" x14ac:dyDescent="0.45">
      <c r="F14" s="11"/>
      <c r="G14" s="11"/>
    </row>
    <row r="15" spans="1:7" x14ac:dyDescent="0.45">
      <c r="F15" s="11"/>
      <c r="G15" s="11"/>
    </row>
    <row r="16" spans="1:7" x14ac:dyDescent="0.45">
      <c r="F16" s="11"/>
      <c r="G16" s="11"/>
    </row>
    <row r="17" spans="6:7" x14ac:dyDescent="0.45">
      <c r="F17" s="11"/>
      <c r="G17" s="11"/>
    </row>
    <row r="18" spans="6:7" x14ac:dyDescent="0.45">
      <c r="F18" s="11"/>
      <c r="G18" s="11"/>
    </row>
    <row r="19" spans="6:7" x14ac:dyDescent="0.45">
      <c r="F19" s="11"/>
      <c r="G19" s="11"/>
    </row>
    <row r="20" spans="6:7" x14ac:dyDescent="0.45">
      <c r="F20" s="11"/>
      <c r="G20" s="11"/>
    </row>
    <row r="21" spans="6:7" x14ac:dyDescent="0.45">
      <c r="F21" s="11"/>
      <c r="G21" s="11"/>
    </row>
    <row r="22" spans="6:7" x14ac:dyDescent="0.45">
      <c r="F22" s="11"/>
      <c r="G22" s="11"/>
    </row>
    <row r="23" spans="6:7" x14ac:dyDescent="0.45">
      <c r="F23" s="11"/>
      <c r="G23" s="11"/>
    </row>
    <row r="24" spans="6:7" x14ac:dyDescent="0.45">
      <c r="F24" s="11"/>
      <c r="G24" s="11"/>
    </row>
    <row r="25" spans="6:7" x14ac:dyDescent="0.45">
      <c r="F25" s="11"/>
      <c r="G25" s="11"/>
    </row>
    <row r="26" spans="6:7" x14ac:dyDescent="0.45">
      <c r="F26" s="11"/>
      <c r="G26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Rollforward</vt:lpstr>
      <vt:lpstr>Transactions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 Buller</cp:lastModifiedBy>
  <dcterms:created xsi:type="dcterms:W3CDTF">2016-01-25T01:31:18Z</dcterms:created>
  <dcterms:modified xsi:type="dcterms:W3CDTF">2016-04-13T23:16:08Z</dcterms:modified>
</cp:coreProperties>
</file>